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O51" i="1"/>
  <c r="M51"/>
  <c r="I51"/>
  <c r="E51"/>
  <c r="O50"/>
  <c r="M50"/>
  <c r="I50"/>
  <c r="E50"/>
  <c r="M49"/>
  <c r="J49"/>
  <c r="I49"/>
  <c r="F49"/>
  <c r="O49" s="1"/>
  <c r="E49"/>
  <c r="O48"/>
  <c r="M48"/>
  <c r="I48"/>
  <c r="E48"/>
  <c r="M47"/>
  <c r="I47"/>
  <c r="F47"/>
  <c r="O47" s="1"/>
  <c r="E47"/>
  <c r="N46"/>
  <c r="O46" s="1"/>
  <c r="M46"/>
  <c r="I46"/>
  <c r="E46"/>
  <c r="M45"/>
  <c r="I45"/>
  <c r="E45"/>
  <c r="M44"/>
  <c r="I44"/>
  <c r="E44"/>
  <c r="M43"/>
  <c r="I43"/>
  <c r="E43"/>
  <c r="O42"/>
  <c r="M42"/>
  <c r="I42"/>
  <c r="E42"/>
  <c r="M40"/>
  <c r="I40"/>
  <c r="E40"/>
  <c r="M39"/>
  <c r="I39"/>
  <c r="E39"/>
  <c r="M38"/>
  <c r="I38"/>
  <c r="E38"/>
  <c r="M37"/>
  <c r="I37"/>
  <c r="E37"/>
  <c r="M36"/>
  <c r="I36"/>
  <c r="E36"/>
  <c r="M35"/>
  <c r="I35"/>
  <c r="E35"/>
  <c r="M34"/>
  <c r="I34"/>
  <c r="E34"/>
  <c r="M33"/>
  <c r="I33"/>
  <c r="E33"/>
  <c r="M32"/>
  <c r="I32"/>
  <c r="E32"/>
  <c r="O17"/>
  <c r="O12"/>
</calcChain>
</file>

<file path=xl/sharedStrings.xml><?xml version="1.0" encoding="utf-8"?>
<sst xmlns="http://schemas.openxmlformats.org/spreadsheetml/2006/main" count="250" uniqueCount="22">
  <si>
    <t>ANÁLISE GLOBAL - BENEFÍCIOS ATIVOS - ENCERRADOS E VALORES PAGOS</t>
  </si>
  <si>
    <t>Auxílio Doença</t>
  </si>
  <si>
    <t>Salário Maternidade</t>
  </si>
  <si>
    <t>Pensão p/ Morte</t>
  </si>
  <si>
    <t>Total Mês</t>
  </si>
  <si>
    <t>Mês</t>
  </si>
  <si>
    <t>Serv¹</t>
  </si>
  <si>
    <t>Ati²</t>
  </si>
  <si>
    <t>Enc³</t>
  </si>
  <si>
    <r>
      <t>%</t>
    </r>
    <r>
      <rPr>
        <b/>
        <sz val="10"/>
        <color rgb="FF000000"/>
        <rFont val="Calibri"/>
        <family val="2"/>
      </rPr>
      <t>⁴</t>
    </r>
  </si>
  <si>
    <t>Valor</t>
  </si>
  <si>
    <t>Ati¹</t>
  </si>
  <si>
    <t>Enc²</t>
  </si>
  <si>
    <t>%³</t>
  </si>
  <si>
    <t>-</t>
  </si>
  <si>
    <t>abo/14</t>
  </si>
  <si>
    <t>abo/15</t>
  </si>
  <si>
    <t>abo/16</t>
  </si>
  <si>
    <t xml:space="preserve">¹ Serv: Total de servidores ativos </t>
  </si>
  <si>
    <t>² Ati: representa a quantidade de benefícios ativos durante o mês</t>
  </si>
  <si>
    <t>³ Enc: representa a quantidade de benefícios encerrados durante o mês</t>
  </si>
  <si>
    <t>⁴ %: representa o percentual em relação ao total de servidores ativos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</si>
</sst>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rgb="FF000000"/>
      <name val="Cambria"/>
      <family val="1"/>
    </font>
    <font>
      <b/>
      <sz val="10"/>
      <color rgb="FF000000"/>
      <name val="Calibri"/>
      <family val="2"/>
    </font>
    <font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0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topLeftCell="A19" workbookViewId="0">
      <selection activeCell="H61" sqref="H61"/>
    </sheetView>
  </sheetViews>
  <sheetFormatPr defaultRowHeight="12.75"/>
  <cols>
    <col min="1" max="1" width="9.140625" style="17"/>
    <col min="2" max="2" width="5.7109375" style="17" bestFit="1" customWidth="1"/>
    <col min="3" max="3" width="4.28515625" style="17" bestFit="1" customWidth="1"/>
    <col min="4" max="4" width="5" style="17" bestFit="1" customWidth="1"/>
    <col min="5" max="5" width="6.140625" style="17" bestFit="1" customWidth="1"/>
    <col min="6" max="6" width="9.85546875" style="17" bestFit="1" customWidth="1"/>
    <col min="7" max="7" width="4.28515625" style="17" bestFit="1" customWidth="1"/>
    <col min="8" max="8" width="5" style="17" bestFit="1" customWidth="1"/>
    <col min="9" max="9" width="6.140625" style="17" bestFit="1" customWidth="1"/>
    <col min="10" max="10" width="8.85546875" style="17" bestFit="1" customWidth="1"/>
    <col min="11" max="11" width="4.28515625" style="17" bestFit="1" customWidth="1"/>
    <col min="12" max="12" width="5" style="17" bestFit="1" customWidth="1"/>
    <col min="13" max="13" width="6.140625" style="17" bestFit="1" customWidth="1"/>
    <col min="14" max="14" width="8.85546875" style="17" bestFit="1" customWidth="1"/>
    <col min="15" max="15" width="11" style="17" bestFit="1" customWidth="1"/>
    <col min="16" max="16384" width="9.140625" style="17"/>
  </cols>
  <sheetData>
    <row r="1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4"/>
      <c r="C2" s="5" t="s">
        <v>1</v>
      </c>
      <c r="D2" s="6"/>
      <c r="E2" s="6"/>
      <c r="F2" s="7"/>
      <c r="G2" s="5" t="s">
        <v>2</v>
      </c>
      <c r="H2" s="6"/>
      <c r="I2" s="6"/>
      <c r="J2" s="7"/>
      <c r="K2" s="5" t="s">
        <v>3</v>
      </c>
      <c r="L2" s="6"/>
      <c r="M2" s="6"/>
      <c r="N2" s="7"/>
      <c r="O2" s="8" t="s">
        <v>4</v>
      </c>
    </row>
    <row r="3" spans="1:1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10</v>
      </c>
      <c r="K3" s="3" t="s">
        <v>11</v>
      </c>
      <c r="L3" s="3" t="s">
        <v>12</v>
      </c>
      <c r="M3" s="3" t="s">
        <v>13</v>
      </c>
      <c r="N3" s="8" t="s">
        <v>10</v>
      </c>
      <c r="O3" s="8"/>
    </row>
    <row r="4" spans="1:15">
      <c r="A4" s="9">
        <v>41579</v>
      </c>
      <c r="B4" s="9" t="s">
        <v>14</v>
      </c>
      <c r="C4" s="10" t="s">
        <v>14</v>
      </c>
      <c r="D4" s="10" t="s">
        <v>14</v>
      </c>
      <c r="E4" s="10" t="s">
        <v>14</v>
      </c>
      <c r="F4" s="10" t="s">
        <v>14</v>
      </c>
      <c r="G4" s="10" t="s">
        <v>14</v>
      </c>
      <c r="H4" s="10" t="s">
        <v>14</v>
      </c>
      <c r="I4" s="10" t="s">
        <v>14</v>
      </c>
      <c r="J4" s="10" t="s">
        <v>14</v>
      </c>
      <c r="K4" s="10">
        <v>3</v>
      </c>
      <c r="L4" s="10" t="s">
        <v>14</v>
      </c>
      <c r="M4" s="10" t="s">
        <v>14</v>
      </c>
      <c r="N4" s="11">
        <v>22476.82</v>
      </c>
      <c r="O4" s="12">
        <v>22476.82</v>
      </c>
    </row>
    <row r="5" spans="1:15">
      <c r="A5" s="9">
        <v>41609</v>
      </c>
      <c r="B5" s="9" t="s">
        <v>14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  <c r="K5" s="10">
        <v>3</v>
      </c>
      <c r="L5" s="10" t="s">
        <v>14</v>
      </c>
      <c r="M5" s="10" t="s">
        <v>14</v>
      </c>
      <c r="N5" s="11">
        <v>7398.26</v>
      </c>
      <c r="O5" s="12">
        <v>7398.26</v>
      </c>
    </row>
    <row r="6" spans="1:15">
      <c r="A6" s="9">
        <v>41640</v>
      </c>
      <c r="B6" s="9" t="s">
        <v>14</v>
      </c>
      <c r="C6" s="10" t="s">
        <v>14</v>
      </c>
      <c r="D6" s="10" t="s">
        <v>14</v>
      </c>
      <c r="E6" s="10" t="s">
        <v>14</v>
      </c>
      <c r="F6" s="10" t="s">
        <v>14</v>
      </c>
      <c r="G6" s="10" t="s">
        <v>14</v>
      </c>
      <c r="H6" s="10" t="s">
        <v>14</v>
      </c>
      <c r="I6" s="10" t="s">
        <v>14</v>
      </c>
      <c r="J6" s="10" t="s">
        <v>14</v>
      </c>
      <c r="K6" s="10">
        <v>3</v>
      </c>
      <c r="L6" s="10" t="s">
        <v>14</v>
      </c>
      <c r="M6" s="10" t="s">
        <v>14</v>
      </c>
      <c r="N6" s="11">
        <v>5083.72</v>
      </c>
      <c r="O6" s="12">
        <v>5083.72</v>
      </c>
    </row>
    <row r="7" spans="1:15">
      <c r="A7" s="9">
        <v>41671</v>
      </c>
      <c r="B7" s="9" t="s">
        <v>14</v>
      </c>
      <c r="C7" s="10" t="s">
        <v>14</v>
      </c>
      <c r="D7" s="10" t="s">
        <v>14</v>
      </c>
      <c r="E7" s="10" t="s">
        <v>14</v>
      </c>
      <c r="F7" s="10" t="s">
        <v>14</v>
      </c>
      <c r="G7" s="10" t="s">
        <v>14</v>
      </c>
      <c r="H7" s="10" t="s">
        <v>14</v>
      </c>
      <c r="I7" s="10" t="s">
        <v>14</v>
      </c>
      <c r="J7" s="10" t="s">
        <v>14</v>
      </c>
      <c r="K7" s="10">
        <v>3</v>
      </c>
      <c r="L7" s="10" t="s">
        <v>14</v>
      </c>
      <c r="M7" s="10" t="s">
        <v>14</v>
      </c>
      <c r="N7" s="11">
        <v>5107.62</v>
      </c>
      <c r="O7" s="12">
        <v>5107.62</v>
      </c>
    </row>
    <row r="8" spans="1:15">
      <c r="A8" s="9">
        <v>41699</v>
      </c>
      <c r="B8" s="9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10">
        <v>3</v>
      </c>
      <c r="L8" s="10" t="s">
        <v>14</v>
      </c>
      <c r="M8" s="10" t="s">
        <v>14</v>
      </c>
      <c r="N8" s="11">
        <v>5107.62</v>
      </c>
      <c r="O8" s="12">
        <v>5107.62</v>
      </c>
    </row>
    <row r="9" spans="1:15">
      <c r="A9" s="9">
        <v>41730</v>
      </c>
      <c r="B9" s="9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>
        <v>3</v>
      </c>
      <c r="L9" s="10" t="s">
        <v>14</v>
      </c>
      <c r="M9" s="10" t="s">
        <v>14</v>
      </c>
      <c r="N9" s="11">
        <v>5107.62</v>
      </c>
      <c r="O9" s="12">
        <v>5107.62</v>
      </c>
    </row>
    <row r="10" spans="1:15">
      <c r="A10" s="9">
        <v>41760</v>
      </c>
      <c r="B10" s="9" t="s">
        <v>14</v>
      </c>
      <c r="C10" s="10" t="s">
        <v>14</v>
      </c>
      <c r="D10" s="10" t="s">
        <v>14</v>
      </c>
      <c r="E10" s="10" t="s">
        <v>14</v>
      </c>
      <c r="F10" s="10" t="s">
        <v>14</v>
      </c>
      <c r="G10" s="10" t="s">
        <v>14</v>
      </c>
      <c r="H10" s="10" t="s">
        <v>14</v>
      </c>
      <c r="I10" s="10" t="s">
        <v>14</v>
      </c>
      <c r="J10" s="10" t="s">
        <v>14</v>
      </c>
      <c r="K10" s="10">
        <v>3</v>
      </c>
      <c r="L10" s="10" t="s">
        <v>14</v>
      </c>
      <c r="M10" s="10" t="s">
        <v>14</v>
      </c>
      <c r="N10" s="11">
        <v>5107.62</v>
      </c>
      <c r="O10" s="12">
        <v>5107.62</v>
      </c>
    </row>
    <row r="11" spans="1:15">
      <c r="A11" s="9">
        <v>41791</v>
      </c>
      <c r="B11" s="9" t="s">
        <v>14</v>
      </c>
      <c r="C11" s="10">
        <v>37</v>
      </c>
      <c r="D11" s="10" t="s">
        <v>14</v>
      </c>
      <c r="E11" s="10" t="s">
        <v>14</v>
      </c>
      <c r="F11" s="13">
        <v>11525.95</v>
      </c>
      <c r="G11" s="10">
        <v>13</v>
      </c>
      <c r="H11" s="10" t="s">
        <v>14</v>
      </c>
      <c r="I11" s="10" t="s">
        <v>14</v>
      </c>
      <c r="J11" s="14">
        <v>5257.01</v>
      </c>
      <c r="K11" s="10">
        <v>3</v>
      </c>
      <c r="L11" s="10" t="s">
        <v>14</v>
      </c>
      <c r="M11" s="10" t="s">
        <v>14</v>
      </c>
      <c r="N11" s="11">
        <v>5083.72</v>
      </c>
      <c r="O11" s="12">
        <v>21866.68</v>
      </c>
    </row>
    <row r="12" spans="1:15">
      <c r="A12" s="9">
        <v>41821</v>
      </c>
      <c r="B12" s="9" t="s">
        <v>14</v>
      </c>
      <c r="C12" s="10">
        <v>45</v>
      </c>
      <c r="D12" s="10">
        <v>11</v>
      </c>
      <c r="E12" s="10" t="s">
        <v>14</v>
      </c>
      <c r="F12" s="13">
        <v>72009.94</v>
      </c>
      <c r="G12" s="10">
        <v>16</v>
      </c>
      <c r="H12" s="10">
        <v>2</v>
      </c>
      <c r="I12" s="10" t="s">
        <v>14</v>
      </c>
      <c r="J12" s="14">
        <v>35851.78</v>
      </c>
      <c r="K12" s="10">
        <v>4</v>
      </c>
      <c r="L12" s="10" t="s">
        <v>14</v>
      </c>
      <c r="M12" s="10" t="s">
        <v>14</v>
      </c>
      <c r="N12" s="11">
        <v>8086.59</v>
      </c>
      <c r="O12" s="12">
        <f>SUM(F12,J12,N12)</f>
        <v>115948.31</v>
      </c>
    </row>
    <row r="13" spans="1:15">
      <c r="A13" s="9">
        <v>41852</v>
      </c>
      <c r="B13" s="9" t="s">
        <v>14</v>
      </c>
      <c r="C13" s="10">
        <v>51</v>
      </c>
      <c r="D13" s="10">
        <v>16</v>
      </c>
      <c r="E13" s="10" t="s">
        <v>14</v>
      </c>
      <c r="F13" s="13">
        <v>79090</v>
      </c>
      <c r="G13" s="10">
        <v>15</v>
      </c>
      <c r="H13" s="10">
        <v>4</v>
      </c>
      <c r="I13" s="10" t="s">
        <v>14</v>
      </c>
      <c r="J13" s="14">
        <v>30645.49</v>
      </c>
      <c r="K13" s="10">
        <v>4</v>
      </c>
      <c r="L13" s="10" t="s">
        <v>14</v>
      </c>
      <c r="M13" s="10" t="s">
        <v>14</v>
      </c>
      <c r="N13" s="11">
        <v>6390.24</v>
      </c>
      <c r="O13" s="12">
        <v>116125.73</v>
      </c>
    </row>
    <row r="14" spans="1:15">
      <c r="A14" s="9">
        <v>41883</v>
      </c>
      <c r="B14" s="9" t="s">
        <v>14</v>
      </c>
      <c r="C14" s="10">
        <v>55</v>
      </c>
      <c r="D14" s="10">
        <v>11</v>
      </c>
      <c r="E14" s="10" t="s">
        <v>14</v>
      </c>
      <c r="F14" s="13">
        <v>101548.98</v>
      </c>
      <c r="G14" s="10">
        <v>14</v>
      </c>
      <c r="H14" s="10">
        <v>3</v>
      </c>
      <c r="I14" s="10" t="s">
        <v>14</v>
      </c>
      <c r="J14" s="14">
        <v>29752.77</v>
      </c>
      <c r="K14" s="10">
        <v>4</v>
      </c>
      <c r="L14" s="10" t="s">
        <v>14</v>
      </c>
      <c r="M14" s="10" t="s">
        <v>14</v>
      </c>
      <c r="N14" s="11">
        <v>6366.34</v>
      </c>
      <c r="O14" s="12">
        <v>137668.09</v>
      </c>
    </row>
    <row r="15" spans="1:15">
      <c r="A15" s="9">
        <v>41913</v>
      </c>
      <c r="B15" s="9" t="s">
        <v>14</v>
      </c>
      <c r="C15" s="10">
        <v>60</v>
      </c>
      <c r="D15" s="10">
        <v>11</v>
      </c>
      <c r="E15" s="10" t="s">
        <v>14</v>
      </c>
      <c r="F15" s="13">
        <v>101606.36</v>
      </c>
      <c r="G15" s="10">
        <v>12</v>
      </c>
      <c r="H15" s="10">
        <v>6</v>
      </c>
      <c r="I15" s="10" t="s">
        <v>14</v>
      </c>
      <c r="J15" s="14">
        <v>32100.05</v>
      </c>
      <c r="K15" s="10">
        <v>4</v>
      </c>
      <c r="L15" s="10" t="s">
        <v>14</v>
      </c>
      <c r="M15" s="10" t="s">
        <v>14</v>
      </c>
      <c r="N15" s="11">
        <v>6366.34</v>
      </c>
      <c r="O15" s="12">
        <v>140072.75</v>
      </c>
    </row>
    <row r="16" spans="1:15">
      <c r="A16" s="9">
        <v>41944</v>
      </c>
      <c r="B16" s="9" t="s">
        <v>14</v>
      </c>
      <c r="C16" s="10">
        <v>69</v>
      </c>
      <c r="D16" s="10">
        <v>16</v>
      </c>
      <c r="E16" s="10" t="s">
        <v>14</v>
      </c>
      <c r="F16" s="13">
        <v>107941.79</v>
      </c>
      <c r="G16" s="10">
        <v>8</v>
      </c>
      <c r="H16" s="10">
        <v>2</v>
      </c>
      <c r="I16" s="10" t="s">
        <v>14</v>
      </c>
      <c r="J16" s="14">
        <v>15611.96</v>
      </c>
      <c r="K16" s="10">
        <v>4</v>
      </c>
      <c r="L16" s="10" t="s">
        <v>14</v>
      </c>
      <c r="M16" s="10" t="s">
        <v>14</v>
      </c>
      <c r="N16" s="11">
        <v>6366.34</v>
      </c>
      <c r="O16" s="12">
        <v>129920.09</v>
      </c>
    </row>
    <row r="17" spans="1:15">
      <c r="A17" s="9">
        <v>41974</v>
      </c>
      <c r="B17" s="9" t="s">
        <v>14</v>
      </c>
      <c r="C17" s="10">
        <v>64</v>
      </c>
      <c r="D17" s="10">
        <v>16</v>
      </c>
      <c r="E17" s="10" t="s">
        <v>14</v>
      </c>
      <c r="F17" s="13">
        <v>109882.71</v>
      </c>
      <c r="G17" s="10">
        <v>8</v>
      </c>
      <c r="H17" s="10">
        <v>2</v>
      </c>
      <c r="I17" s="10" t="s">
        <v>14</v>
      </c>
      <c r="J17" s="14">
        <v>19616.11</v>
      </c>
      <c r="K17" s="10">
        <v>9</v>
      </c>
      <c r="L17" s="10" t="s">
        <v>14</v>
      </c>
      <c r="M17" s="10" t="s">
        <v>14</v>
      </c>
      <c r="N17" s="11">
        <v>10645.96</v>
      </c>
      <c r="O17" s="12">
        <f>SUM(F17,J17,N17)</f>
        <v>140144.78</v>
      </c>
    </row>
    <row r="18" spans="1:15">
      <c r="A18" s="3" t="s">
        <v>15</v>
      </c>
      <c r="B18" s="3" t="s">
        <v>14</v>
      </c>
      <c r="C18" s="10">
        <v>84</v>
      </c>
      <c r="D18" s="10" t="s">
        <v>14</v>
      </c>
      <c r="E18" s="10" t="s">
        <v>14</v>
      </c>
      <c r="F18" s="13">
        <v>46152.09</v>
      </c>
      <c r="G18" s="10">
        <v>22</v>
      </c>
      <c r="H18" s="10" t="s">
        <v>14</v>
      </c>
      <c r="I18" s="10" t="s">
        <v>14</v>
      </c>
      <c r="J18" s="14">
        <v>12909.52</v>
      </c>
      <c r="K18" s="10">
        <v>9</v>
      </c>
      <c r="L18" s="10" t="s">
        <v>14</v>
      </c>
      <c r="M18" s="10" t="s">
        <v>14</v>
      </c>
      <c r="N18" s="11">
        <v>6743.95</v>
      </c>
      <c r="O18" s="12">
        <v>65805.56</v>
      </c>
    </row>
    <row r="19" spans="1:15">
      <c r="A19" s="9">
        <v>42005</v>
      </c>
      <c r="B19" s="9" t="s">
        <v>14</v>
      </c>
      <c r="C19" s="10">
        <v>56</v>
      </c>
      <c r="D19" s="10">
        <v>12</v>
      </c>
      <c r="E19" s="10" t="s">
        <v>14</v>
      </c>
      <c r="F19" s="13">
        <v>88320.17</v>
      </c>
      <c r="G19" s="10">
        <v>7</v>
      </c>
      <c r="H19" s="10">
        <v>2</v>
      </c>
      <c r="I19" s="10" t="s">
        <v>14</v>
      </c>
      <c r="J19" s="14">
        <v>14143.65</v>
      </c>
      <c r="K19" s="10">
        <v>9</v>
      </c>
      <c r="L19" s="10" t="s">
        <v>14</v>
      </c>
      <c r="M19" s="10" t="s">
        <v>14</v>
      </c>
      <c r="N19" s="11">
        <v>8258.9500000000007</v>
      </c>
      <c r="O19" s="12">
        <v>110722.77</v>
      </c>
    </row>
    <row r="20" spans="1:15">
      <c r="A20" s="9">
        <v>42036</v>
      </c>
      <c r="B20" s="9" t="s">
        <v>14</v>
      </c>
      <c r="C20" s="10">
        <v>55</v>
      </c>
      <c r="D20" s="10">
        <v>4</v>
      </c>
      <c r="E20" s="10" t="s">
        <v>14</v>
      </c>
      <c r="F20" s="13">
        <v>94609.42</v>
      </c>
      <c r="G20" s="10">
        <v>9</v>
      </c>
      <c r="H20" s="10">
        <v>0</v>
      </c>
      <c r="I20" s="10" t="s">
        <v>14</v>
      </c>
      <c r="J20" s="14">
        <v>16097.2</v>
      </c>
      <c r="K20" s="10">
        <v>9</v>
      </c>
      <c r="L20" s="10" t="s">
        <v>14</v>
      </c>
      <c r="M20" s="10" t="s">
        <v>14</v>
      </c>
      <c r="N20" s="11">
        <v>8258.9500000000007</v>
      </c>
      <c r="O20" s="12">
        <v>118965.57</v>
      </c>
    </row>
    <row r="21" spans="1:15">
      <c r="A21" s="9">
        <v>42064</v>
      </c>
      <c r="B21" s="9" t="s">
        <v>14</v>
      </c>
      <c r="C21" s="10">
        <v>61</v>
      </c>
      <c r="D21" s="10">
        <v>14</v>
      </c>
      <c r="E21" s="10" t="s">
        <v>14</v>
      </c>
      <c r="F21" s="13">
        <v>91033.21</v>
      </c>
      <c r="G21" s="10">
        <v>9</v>
      </c>
      <c r="H21" s="10">
        <v>4</v>
      </c>
      <c r="I21" s="10" t="s">
        <v>14</v>
      </c>
      <c r="J21" s="14">
        <v>21026.959999999999</v>
      </c>
      <c r="K21" s="10">
        <v>9</v>
      </c>
      <c r="L21" s="10" t="s">
        <v>14</v>
      </c>
      <c r="M21" s="10" t="s">
        <v>14</v>
      </c>
      <c r="N21" s="11">
        <v>8258.9500000000007</v>
      </c>
      <c r="O21" s="12">
        <v>120319.12</v>
      </c>
    </row>
    <row r="22" spans="1:15">
      <c r="A22" s="9">
        <v>42095</v>
      </c>
      <c r="B22" s="9" t="s">
        <v>14</v>
      </c>
      <c r="C22" s="10">
        <v>59</v>
      </c>
      <c r="D22" s="10">
        <v>9</v>
      </c>
      <c r="E22" s="10" t="s">
        <v>14</v>
      </c>
      <c r="F22" s="13">
        <v>109837.3</v>
      </c>
      <c r="G22" s="10">
        <v>12</v>
      </c>
      <c r="H22" s="10">
        <v>0</v>
      </c>
      <c r="I22" s="10" t="s">
        <v>14</v>
      </c>
      <c r="J22" s="14">
        <v>23734.02</v>
      </c>
      <c r="K22" s="10">
        <v>9</v>
      </c>
      <c r="L22" s="10" t="s">
        <v>14</v>
      </c>
      <c r="M22" s="10" t="s">
        <v>14</v>
      </c>
      <c r="N22" s="11">
        <v>8258.9500000000007</v>
      </c>
      <c r="O22" s="12">
        <v>141830.26999999999</v>
      </c>
    </row>
    <row r="23" spans="1:15">
      <c r="A23" s="9">
        <v>42125</v>
      </c>
      <c r="B23" s="9" t="s">
        <v>14</v>
      </c>
      <c r="C23" s="10">
        <v>63</v>
      </c>
      <c r="D23" s="10">
        <v>12</v>
      </c>
      <c r="E23" s="10" t="s">
        <v>14</v>
      </c>
      <c r="F23" s="13">
        <v>114536.48</v>
      </c>
      <c r="G23" s="10">
        <v>14</v>
      </c>
      <c r="H23" s="10">
        <v>1</v>
      </c>
      <c r="I23" s="10" t="s">
        <v>14</v>
      </c>
      <c r="J23" s="14">
        <v>39487.58</v>
      </c>
      <c r="K23" s="10">
        <v>10</v>
      </c>
      <c r="L23" s="10" t="s">
        <v>14</v>
      </c>
      <c r="M23" s="10" t="s">
        <v>14</v>
      </c>
      <c r="N23" s="11">
        <v>13566.58</v>
      </c>
      <c r="O23" s="12">
        <v>167590.64000000001</v>
      </c>
    </row>
    <row r="24" spans="1:15">
      <c r="A24" s="9">
        <v>42156</v>
      </c>
      <c r="B24" s="9" t="s">
        <v>14</v>
      </c>
      <c r="C24" s="10">
        <v>58</v>
      </c>
      <c r="D24" s="10">
        <v>14</v>
      </c>
      <c r="E24" s="10" t="s">
        <v>14</v>
      </c>
      <c r="F24" s="13">
        <v>97665.4</v>
      </c>
      <c r="G24" s="10">
        <v>16</v>
      </c>
      <c r="H24" s="10">
        <v>5</v>
      </c>
      <c r="I24" s="10" t="s">
        <v>14</v>
      </c>
      <c r="J24" s="14">
        <v>45968.59</v>
      </c>
      <c r="K24" s="10">
        <v>10</v>
      </c>
      <c r="L24" s="10" t="s">
        <v>14</v>
      </c>
      <c r="M24" s="10" t="s">
        <v>14</v>
      </c>
      <c r="N24" s="11">
        <v>9643.5499999999993</v>
      </c>
      <c r="O24" s="12">
        <v>153277.54</v>
      </c>
    </row>
    <row r="25" spans="1:15">
      <c r="A25" s="9">
        <v>42186</v>
      </c>
      <c r="B25" s="9" t="s">
        <v>14</v>
      </c>
      <c r="C25" s="10">
        <v>51</v>
      </c>
      <c r="D25" s="10">
        <v>7</v>
      </c>
      <c r="E25" s="10" t="s">
        <v>14</v>
      </c>
      <c r="F25" s="13">
        <v>87665.37</v>
      </c>
      <c r="G25" s="10">
        <v>15</v>
      </c>
      <c r="H25" s="10">
        <v>0</v>
      </c>
      <c r="I25" s="10" t="s">
        <v>14</v>
      </c>
      <c r="J25" s="14">
        <v>42922.3</v>
      </c>
      <c r="K25" s="10">
        <v>10</v>
      </c>
      <c r="L25" s="10" t="s">
        <v>14</v>
      </c>
      <c r="M25" s="10" t="s">
        <v>14</v>
      </c>
      <c r="N25" s="11">
        <v>9643.5499999999993</v>
      </c>
      <c r="O25" s="12">
        <v>140231.22</v>
      </c>
    </row>
    <row r="26" spans="1:15">
      <c r="A26" s="9">
        <v>42217</v>
      </c>
      <c r="B26" s="9" t="s">
        <v>14</v>
      </c>
      <c r="C26" s="10">
        <v>59</v>
      </c>
      <c r="D26" s="10">
        <v>13</v>
      </c>
      <c r="E26" s="10" t="s">
        <v>14</v>
      </c>
      <c r="F26" s="13">
        <v>101231.61</v>
      </c>
      <c r="G26" s="10">
        <v>17</v>
      </c>
      <c r="H26" s="10">
        <v>7</v>
      </c>
      <c r="I26" s="10" t="s">
        <v>14</v>
      </c>
      <c r="J26" s="14">
        <v>41814.480000000003</v>
      </c>
      <c r="K26" s="10">
        <v>11</v>
      </c>
      <c r="L26" s="10" t="s">
        <v>14</v>
      </c>
      <c r="M26" s="10" t="s">
        <v>14</v>
      </c>
      <c r="N26" s="11">
        <v>22052.82</v>
      </c>
      <c r="O26" s="12">
        <v>165098.91</v>
      </c>
    </row>
    <row r="27" spans="1:15">
      <c r="A27" s="9">
        <v>42248</v>
      </c>
      <c r="B27" s="9" t="s">
        <v>14</v>
      </c>
      <c r="C27" s="10">
        <v>57</v>
      </c>
      <c r="D27" s="10">
        <v>9</v>
      </c>
      <c r="E27" s="10" t="s">
        <v>14</v>
      </c>
      <c r="F27" s="13">
        <v>105473.77</v>
      </c>
      <c r="G27" s="10">
        <v>12</v>
      </c>
      <c r="H27" s="10">
        <v>3</v>
      </c>
      <c r="I27" s="10" t="s">
        <v>14</v>
      </c>
      <c r="J27" s="14">
        <v>31412.13</v>
      </c>
      <c r="K27" s="10">
        <v>12</v>
      </c>
      <c r="L27" s="10" t="s">
        <v>14</v>
      </c>
      <c r="M27" s="10" t="s">
        <v>14</v>
      </c>
      <c r="N27" s="11">
        <v>16633.14</v>
      </c>
      <c r="O27" s="12">
        <v>153519.04000000001</v>
      </c>
    </row>
    <row r="28" spans="1:15">
      <c r="A28" s="9">
        <v>42278</v>
      </c>
      <c r="B28" s="9" t="s">
        <v>14</v>
      </c>
      <c r="C28" s="10">
        <v>60</v>
      </c>
      <c r="D28" s="10">
        <v>5</v>
      </c>
      <c r="E28" s="10" t="s">
        <v>14</v>
      </c>
      <c r="F28" s="13">
        <v>115264.63</v>
      </c>
      <c r="G28" s="10">
        <v>10</v>
      </c>
      <c r="H28" s="10">
        <v>2</v>
      </c>
      <c r="I28" s="10" t="s">
        <v>14</v>
      </c>
      <c r="J28" s="14">
        <v>24097.84</v>
      </c>
      <c r="K28" s="10">
        <v>12</v>
      </c>
      <c r="L28" s="10" t="s">
        <v>14</v>
      </c>
      <c r="M28" s="10" t="s">
        <v>14</v>
      </c>
      <c r="N28" s="11">
        <v>13339.1</v>
      </c>
      <c r="O28" s="12">
        <v>152701.57</v>
      </c>
    </row>
    <row r="29" spans="1:15">
      <c r="A29" s="9">
        <v>42309</v>
      </c>
      <c r="B29" s="9" t="s">
        <v>14</v>
      </c>
      <c r="C29" s="10">
        <v>67</v>
      </c>
      <c r="D29" s="10">
        <v>5</v>
      </c>
      <c r="E29" s="10" t="s">
        <v>14</v>
      </c>
      <c r="F29" s="13">
        <v>139875.32</v>
      </c>
      <c r="G29" s="10">
        <v>8</v>
      </c>
      <c r="H29" s="10">
        <v>4</v>
      </c>
      <c r="I29" s="10" t="s">
        <v>14</v>
      </c>
      <c r="J29" s="14">
        <v>18545.05</v>
      </c>
      <c r="K29" s="10">
        <v>12</v>
      </c>
      <c r="L29" s="10" t="s">
        <v>14</v>
      </c>
      <c r="M29" s="10" t="s">
        <v>14</v>
      </c>
      <c r="N29" s="11">
        <v>13339.1</v>
      </c>
      <c r="O29" s="12">
        <v>171759.47</v>
      </c>
    </row>
    <row r="30" spans="1:15">
      <c r="A30" s="9">
        <v>42339</v>
      </c>
      <c r="B30" s="9" t="s">
        <v>14</v>
      </c>
      <c r="C30" s="10">
        <v>68</v>
      </c>
      <c r="D30" s="10">
        <v>21</v>
      </c>
      <c r="E30" s="10" t="s">
        <v>14</v>
      </c>
      <c r="F30" s="13">
        <v>131196.44</v>
      </c>
      <c r="G30" s="10">
        <v>6</v>
      </c>
      <c r="H30" s="10">
        <v>1</v>
      </c>
      <c r="I30" s="10" t="s">
        <v>14</v>
      </c>
      <c r="J30" s="14">
        <v>15616.83</v>
      </c>
      <c r="K30" s="10">
        <v>12</v>
      </c>
      <c r="L30" s="10" t="s">
        <v>14</v>
      </c>
      <c r="M30" s="10" t="s">
        <v>14</v>
      </c>
      <c r="N30" s="11">
        <v>13339.1</v>
      </c>
      <c r="O30" s="12">
        <v>160152.37</v>
      </c>
    </row>
    <row r="31" spans="1:15">
      <c r="A31" s="3" t="s">
        <v>16</v>
      </c>
      <c r="B31" s="3" t="s">
        <v>14</v>
      </c>
      <c r="C31" s="10">
        <v>121</v>
      </c>
      <c r="D31" s="10" t="s">
        <v>14</v>
      </c>
      <c r="E31" s="10" t="s">
        <v>14</v>
      </c>
      <c r="F31" s="13">
        <v>101658.43</v>
      </c>
      <c r="G31" s="10">
        <v>31</v>
      </c>
      <c r="H31" s="10" t="s">
        <v>14</v>
      </c>
      <c r="I31" s="10" t="s">
        <v>14</v>
      </c>
      <c r="J31" s="14">
        <v>28069</v>
      </c>
      <c r="K31" s="10">
        <v>12</v>
      </c>
      <c r="L31" s="10" t="s">
        <v>14</v>
      </c>
      <c r="M31" s="10" t="s">
        <v>14</v>
      </c>
      <c r="N31" s="11">
        <v>12084.94</v>
      </c>
      <c r="O31" s="12">
        <v>141812.37</v>
      </c>
    </row>
    <row r="32" spans="1:15">
      <c r="A32" s="9">
        <v>42370</v>
      </c>
      <c r="B32" s="15">
        <v>1595</v>
      </c>
      <c r="C32" s="10">
        <v>59</v>
      </c>
      <c r="D32" s="10">
        <v>11</v>
      </c>
      <c r="E32" s="16">
        <f>59/1595</f>
        <v>3.6990595611285267E-2</v>
      </c>
      <c r="F32" s="13">
        <v>102609.92</v>
      </c>
      <c r="G32" s="10">
        <v>9</v>
      </c>
      <c r="H32" s="10">
        <v>4</v>
      </c>
      <c r="I32" s="16">
        <f>9/1595</f>
        <v>5.642633228840125E-3</v>
      </c>
      <c r="J32" s="14">
        <v>22279.91</v>
      </c>
      <c r="K32" s="10">
        <v>12</v>
      </c>
      <c r="L32" s="10" t="s">
        <v>14</v>
      </c>
      <c r="M32" s="16">
        <f>12/1595</f>
        <v>7.5235109717868339E-3</v>
      </c>
      <c r="N32" s="11">
        <v>14270.71</v>
      </c>
      <c r="O32" s="12">
        <v>139160.54</v>
      </c>
    </row>
    <row r="33" spans="1:15">
      <c r="A33" s="9">
        <v>42401</v>
      </c>
      <c r="B33" s="15">
        <v>1489</v>
      </c>
      <c r="C33" s="10">
        <v>51</v>
      </c>
      <c r="D33" s="10">
        <v>2</v>
      </c>
      <c r="E33" s="16">
        <f>51/1489</f>
        <v>3.4251175285426462E-2</v>
      </c>
      <c r="F33" s="13">
        <v>101747.81</v>
      </c>
      <c r="G33" s="10">
        <v>6</v>
      </c>
      <c r="H33" s="10" t="s">
        <v>14</v>
      </c>
      <c r="I33" s="16">
        <f>6/1489</f>
        <v>4.0295500335795834E-3</v>
      </c>
      <c r="J33" s="14">
        <v>19271.400000000001</v>
      </c>
      <c r="K33" s="10">
        <v>12</v>
      </c>
      <c r="L33" s="10" t="s">
        <v>14</v>
      </c>
      <c r="M33" s="16">
        <f>12/1489</f>
        <v>8.0591000671591667E-3</v>
      </c>
      <c r="N33" s="11">
        <v>14270.71</v>
      </c>
      <c r="O33" s="12">
        <v>135289.92000000001</v>
      </c>
    </row>
    <row r="34" spans="1:15">
      <c r="A34" s="9">
        <v>42430</v>
      </c>
      <c r="B34" s="15">
        <v>1461</v>
      </c>
      <c r="C34" s="10">
        <v>66</v>
      </c>
      <c r="D34" s="10">
        <v>8</v>
      </c>
      <c r="E34" s="16">
        <f>66/1461</f>
        <v>4.5174537987679675E-2</v>
      </c>
      <c r="F34" s="13">
        <v>124221.09</v>
      </c>
      <c r="G34" s="10">
        <v>7</v>
      </c>
      <c r="H34" s="10">
        <v>1</v>
      </c>
      <c r="I34" s="16">
        <f>7/1461</f>
        <v>4.7912388774811769E-3</v>
      </c>
      <c r="J34" s="14">
        <v>20830.04</v>
      </c>
      <c r="K34" s="10">
        <v>12</v>
      </c>
      <c r="L34" s="10" t="s">
        <v>14</v>
      </c>
      <c r="M34" s="16">
        <f>12/1461</f>
        <v>8.2135523613963042E-3</v>
      </c>
      <c r="N34" s="11">
        <v>14270.71</v>
      </c>
      <c r="O34" s="12">
        <v>159321.84</v>
      </c>
    </row>
    <row r="35" spans="1:15">
      <c r="A35" s="9">
        <v>42461</v>
      </c>
      <c r="B35" s="15">
        <v>1461</v>
      </c>
      <c r="C35" s="10">
        <v>74</v>
      </c>
      <c r="D35" s="10">
        <v>15</v>
      </c>
      <c r="E35" s="16">
        <f>74/1461</f>
        <v>5.0650239561943873E-2</v>
      </c>
      <c r="F35" s="13">
        <v>140856.43</v>
      </c>
      <c r="G35" s="10">
        <v>10</v>
      </c>
      <c r="H35" s="10">
        <v>2</v>
      </c>
      <c r="I35" s="16">
        <f>10/1461</f>
        <v>6.8446269678302529E-3</v>
      </c>
      <c r="J35" s="14">
        <v>28372.41</v>
      </c>
      <c r="K35" s="10">
        <v>12</v>
      </c>
      <c r="L35" s="10" t="s">
        <v>14</v>
      </c>
      <c r="M35" s="16">
        <f>12/1461</f>
        <v>8.2135523613963042E-3</v>
      </c>
      <c r="N35" s="11">
        <v>14270.71</v>
      </c>
      <c r="O35" s="12">
        <v>183499.55</v>
      </c>
    </row>
    <row r="36" spans="1:15">
      <c r="A36" s="9">
        <v>42491</v>
      </c>
      <c r="B36" s="15">
        <v>1505</v>
      </c>
      <c r="C36" s="10">
        <v>64</v>
      </c>
      <c r="D36" s="10">
        <v>12</v>
      </c>
      <c r="E36" s="16">
        <f>64/1505</f>
        <v>4.2524916943521597E-2</v>
      </c>
      <c r="F36" s="13">
        <v>136366.57999999999</v>
      </c>
      <c r="G36" s="10">
        <v>9</v>
      </c>
      <c r="H36" s="10">
        <v>3</v>
      </c>
      <c r="I36" s="16">
        <f>9/1505</f>
        <v>5.980066445182724E-3</v>
      </c>
      <c r="J36" s="14">
        <v>22750.26</v>
      </c>
      <c r="K36" s="10">
        <v>12</v>
      </c>
      <c r="L36" s="10" t="s">
        <v>14</v>
      </c>
      <c r="M36" s="16">
        <f>12/1505</f>
        <v>7.9734219269102981E-3</v>
      </c>
      <c r="N36" s="11">
        <v>14270.71</v>
      </c>
      <c r="O36" s="12">
        <v>173387.55</v>
      </c>
    </row>
    <row r="37" spans="1:15">
      <c r="A37" s="9">
        <v>42522</v>
      </c>
      <c r="B37" s="15">
        <v>1496</v>
      </c>
      <c r="C37" s="10">
        <v>68</v>
      </c>
      <c r="D37" s="10">
        <v>9</v>
      </c>
      <c r="E37" s="16">
        <f>68/1496</f>
        <v>4.5454545454545456E-2</v>
      </c>
      <c r="F37" s="13">
        <v>133903.78</v>
      </c>
      <c r="G37" s="10">
        <v>8</v>
      </c>
      <c r="H37" s="10" t="s">
        <v>14</v>
      </c>
      <c r="I37" s="16">
        <f>8/1496</f>
        <v>5.3475935828877002E-3</v>
      </c>
      <c r="J37" s="14">
        <v>23955.74</v>
      </c>
      <c r="K37" s="10">
        <v>12</v>
      </c>
      <c r="L37" s="10" t="s">
        <v>14</v>
      </c>
      <c r="M37" s="16">
        <f>12/1496</f>
        <v>8.0213903743315516E-3</v>
      </c>
      <c r="N37" s="11">
        <v>14270.71</v>
      </c>
      <c r="O37" s="12">
        <v>172130.23</v>
      </c>
    </row>
    <row r="38" spans="1:15">
      <c r="A38" s="9">
        <v>42552</v>
      </c>
      <c r="B38" s="15">
        <v>1555</v>
      </c>
      <c r="C38" s="10">
        <v>65</v>
      </c>
      <c r="D38" s="10">
        <v>11</v>
      </c>
      <c r="E38" s="16">
        <f>65/1555</f>
        <v>4.1800643086816719E-2</v>
      </c>
      <c r="F38" s="13">
        <v>139494.06</v>
      </c>
      <c r="G38" s="10">
        <v>9</v>
      </c>
      <c r="H38" s="10">
        <v>2</v>
      </c>
      <c r="I38" s="16">
        <f>9/1555</f>
        <v>5.7877813504823147E-3</v>
      </c>
      <c r="J38" s="14">
        <v>22757.59</v>
      </c>
      <c r="K38" s="10">
        <v>12</v>
      </c>
      <c r="L38" s="10" t="s">
        <v>14</v>
      </c>
      <c r="M38" s="16">
        <f>12/1555</f>
        <v>7.7170418006430866E-3</v>
      </c>
      <c r="N38" s="11">
        <v>14270.71</v>
      </c>
      <c r="O38" s="12">
        <v>176522.36</v>
      </c>
    </row>
    <row r="39" spans="1:15">
      <c r="A39" s="9">
        <v>42583</v>
      </c>
      <c r="B39" s="15">
        <v>1482</v>
      </c>
      <c r="C39" s="10">
        <v>70</v>
      </c>
      <c r="D39" s="10">
        <v>16</v>
      </c>
      <c r="E39" s="16">
        <f>70/1482</f>
        <v>4.7233468286099867E-2</v>
      </c>
      <c r="F39" s="13">
        <v>142452.69</v>
      </c>
      <c r="G39" s="10">
        <v>8</v>
      </c>
      <c r="H39" s="10">
        <v>3</v>
      </c>
      <c r="I39" s="16">
        <f>8/1482</f>
        <v>5.3981106612685558E-3</v>
      </c>
      <c r="J39" s="14">
        <v>11300.17</v>
      </c>
      <c r="K39" s="10">
        <v>12</v>
      </c>
      <c r="L39" s="10" t="s">
        <v>14</v>
      </c>
      <c r="M39" s="16">
        <f>12/1482</f>
        <v>8.0971659919028341E-3</v>
      </c>
      <c r="N39" s="11">
        <v>14270.71</v>
      </c>
      <c r="O39" s="12">
        <v>168023.57</v>
      </c>
    </row>
    <row r="40" spans="1:15">
      <c r="A40" s="9">
        <v>42614</v>
      </c>
      <c r="B40" s="15">
        <v>1550</v>
      </c>
      <c r="C40" s="10">
        <v>67</v>
      </c>
      <c r="D40" s="10">
        <v>10</v>
      </c>
      <c r="E40" s="16">
        <f>67/1550</f>
        <v>4.3225806451612905E-2</v>
      </c>
      <c r="F40" s="13">
        <v>145543.60999999999</v>
      </c>
      <c r="G40" s="10">
        <v>6</v>
      </c>
      <c r="H40" s="10">
        <v>3</v>
      </c>
      <c r="I40" s="16">
        <f>6/1550</f>
        <v>3.8709677419354839E-3</v>
      </c>
      <c r="J40" s="14">
        <v>10180.129999999999</v>
      </c>
      <c r="K40" s="10">
        <v>12</v>
      </c>
      <c r="L40" s="10" t="s">
        <v>14</v>
      </c>
      <c r="M40" s="16">
        <f>12/1550</f>
        <v>7.7419354838709677E-3</v>
      </c>
      <c r="N40" s="11">
        <v>14270.71</v>
      </c>
      <c r="O40" s="12">
        <v>169994.45</v>
      </c>
    </row>
    <row r="41" spans="1:15">
      <c r="A41" s="9">
        <v>42614</v>
      </c>
      <c r="B41" s="15" t="s">
        <v>14</v>
      </c>
      <c r="C41" s="10">
        <v>1</v>
      </c>
      <c r="D41" s="10" t="s">
        <v>14</v>
      </c>
      <c r="E41" s="16" t="s">
        <v>14</v>
      </c>
      <c r="F41" s="13">
        <v>611.89</v>
      </c>
      <c r="G41" s="10" t="s">
        <v>14</v>
      </c>
      <c r="H41" s="10" t="s">
        <v>14</v>
      </c>
      <c r="I41" s="16" t="s">
        <v>14</v>
      </c>
      <c r="J41" s="14" t="s">
        <v>14</v>
      </c>
      <c r="K41" s="10" t="s">
        <v>14</v>
      </c>
      <c r="L41" s="10" t="s">
        <v>14</v>
      </c>
      <c r="M41" s="16" t="s">
        <v>14</v>
      </c>
      <c r="N41" s="11" t="s">
        <v>14</v>
      </c>
      <c r="O41" s="8">
        <v>611.89</v>
      </c>
    </row>
    <row r="42" spans="1:15">
      <c r="A42" s="9">
        <v>42644</v>
      </c>
      <c r="B42" s="15">
        <v>1581</v>
      </c>
      <c r="C42" s="10">
        <v>70</v>
      </c>
      <c r="D42" s="10">
        <v>12</v>
      </c>
      <c r="E42" s="16">
        <f>70/1581</f>
        <v>4.4275774826059454E-2</v>
      </c>
      <c r="F42" s="13">
        <v>143835.28</v>
      </c>
      <c r="G42" s="10">
        <v>4</v>
      </c>
      <c r="H42" s="10">
        <v>1</v>
      </c>
      <c r="I42" s="16">
        <f>4/1581</f>
        <v>2.5300442757748261E-3</v>
      </c>
      <c r="J42" s="14">
        <v>6204.82</v>
      </c>
      <c r="K42" s="10">
        <v>12</v>
      </c>
      <c r="L42" s="10" t="s">
        <v>14</v>
      </c>
      <c r="M42" s="16">
        <f>12/1581</f>
        <v>7.5901328273244783E-3</v>
      </c>
      <c r="N42" s="11">
        <v>14270.71</v>
      </c>
      <c r="O42" s="12">
        <f>SUM(F42,J42,N42)</f>
        <v>164310.81</v>
      </c>
    </row>
    <row r="43" spans="1:15">
      <c r="A43" s="9">
        <v>42675</v>
      </c>
      <c r="B43" s="15">
        <v>1575</v>
      </c>
      <c r="C43" s="10">
        <v>70</v>
      </c>
      <c r="D43" s="10">
        <v>9</v>
      </c>
      <c r="E43" s="16">
        <f>70/1575</f>
        <v>4.4444444444444446E-2</v>
      </c>
      <c r="F43" s="13">
        <v>154389.59</v>
      </c>
      <c r="G43" s="10">
        <v>7</v>
      </c>
      <c r="H43" s="10">
        <v>1</v>
      </c>
      <c r="I43" s="16">
        <f>7/1575</f>
        <v>4.4444444444444444E-3</v>
      </c>
      <c r="J43" s="14">
        <v>9545.11</v>
      </c>
      <c r="K43" s="10">
        <v>12</v>
      </c>
      <c r="L43" s="10" t="s">
        <v>14</v>
      </c>
      <c r="M43" s="16">
        <f>12/1575</f>
        <v>7.619047619047619E-3</v>
      </c>
      <c r="N43" s="11">
        <v>14270.71</v>
      </c>
      <c r="O43" s="12">
        <v>178205.41</v>
      </c>
    </row>
    <row r="44" spans="1:15">
      <c r="A44" s="9">
        <v>42705</v>
      </c>
      <c r="B44" s="15">
        <v>1563</v>
      </c>
      <c r="C44" s="10">
        <v>74</v>
      </c>
      <c r="D44" s="10">
        <v>14</v>
      </c>
      <c r="E44" s="16">
        <f>74/1563</f>
        <v>4.7344849648112607E-2</v>
      </c>
      <c r="F44" s="13">
        <v>156373.25</v>
      </c>
      <c r="G44" s="10">
        <v>9</v>
      </c>
      <c r="H44" s="10" t="s">
        <v>14</v>
      </c>
      <c r="I44" s="16">
        <f>9/1563</f>
        <v>5.7581573896353169E-3</v>
      </c>
      <c r="J44" s="14">
        <v>29552.15</v>
      </c>
      <c r="K44" s="10">
        <v>12</v>
      </c>
      <c r="L44" s="10" t="s">
        <v>14</v>
      </c>
      <c r="M44" s="16">
        <f>12/1563</f>
        <v>7.677543186180422E-3</v>
      </c>
      <c r="N44" s="11">
        <v>14270.71</v>
      </c>
      <c r="O44" s="12">
        <v>200196.11</v>
      </c>
    </row>
    <row r="45" spans="1:15">
      <c r="A45" s="3" t="s">
        <v>17</v>
      </c>
      <c r="B45" s="15">
        <v>1563</v>
      </c>
      <c r="C45" s="10">
        <v>126</v>
      </c>
      <c r="D45" s="10" t="s">
        <v>14</v>
      </c>
      <c r="E45" s="16">
        <f>126/1563</f>
        <v>8.0614203454894437E-2</v>
      </c>
      <c r="F45" s="13">
        <v>132800.26999999999</v>
      </c>
      <c r="G45" s="10">
        <v>24</v>
      </c>
      <c r="H45" s="10" t="s">
        <v>14</v>
      </c>
      <c r="I45" s="16">
        <f>24/1563</f>
        <v>1.5355086372360844E-2</v>
      </c>
      <c r="J45" s="14">
        <v>18464.71</v>
      </c>
      <c r="K45" s="10">
        <v>12</v>
      </c>
      <c r="L45" s="10" t="s">
        <v>14</v>
      </c>
      <c r="M45" s="16">
        <f>12/1563</f>
        <v>7.677543186180422E-3</v>
      </c>
      <c r="N45" s="11">
        <v>14270.71</v>
      </c>
      <c r="O45" s="12">
        <v>165535.69</v>
      </c>
    </row>
    <row r="46" spans="1:15">
      <c r="A46" s="9">
        <v>42736</v>
      </c>
      <c r="B46" s="15">
        <v>1563</v>
      </c>
      <c r="C46" s="10">
        <v>76</v>
      </c>
      <c r="D46" s="10">
        <v>39</v>
      </c>
      <c r="E46" s="16">
        <f>76/1563</f>
        <v>4.8624440179142678E-2</v>
      </c>
      <c r="F46" s="13">
        <v>148889.42000000001</v>
      </c>
      <c r="G46" s="10">
        <v>12</v>
      </c>
      <c r="H46" s="10">
        <v>2</v>
      </c>
      <c r="I46" s="16">
        <f>12/1563</f>
        <v>7.677543186180422E-3</v>
      </c>
      <c r="J46" s="14">
        <v>35110.160000000003</v>
      </c>
      <c r="K46" s="10">
        <v>15</v>
      </c>
      <c r="L46" s="10" t="s">
        <v>14</v>
      </c>
      <c r="M46" s="16">
        <f>15/1563</f>
        <v>9.5969289827255271E-3</v>
      </c>
      <c r="N46" s="11">
        <f>10733.94+9795.29</f>
        <v>20529.230000000003</v>
      </c>
      <c r="O46" s="12">
        <f t="shared" ref="O46:O51" si="0">SUM(F46,J46,N46)</f>
        <v>204528.81000000003</v>
      </c>
    </row>
    <row r="47" spans="1:15">
      <c r="A47" s="9">
        <v>42767</v>
      </c>
      <c r="B47" s="15">
        <v>1611</v>
      </c>
      <c r="C47" s="10">
        <v>73</v>
      </c>
      <c r="D47" s="10">
        <v>12</v>
      </c>
      <c r="E47" s="16">
        <f>C47/1611</f>
        <v>4.5313469894475482E-2</v>
      </c>
      <c r="F47" s="13">
        <f>144340.26+1206.23</f>
        <v>145546.49000000002</v>
      </c>
      <c r="G47" s="10">
        <v>11</v>
      </c>
      <c r="H47" s="10" t="s">
        <v>14</v>
      </c>
      <c r="I47" s="16">
        <f>G47/1611</f>
        <v>6.8280571073867161E-3</v>
      </c>
      <c r="J47" s="14">
        <v>39556.33</v>
      </c>
      <c r="K47" s="10">
        <v>15</v>
      </c>
      <c r="L47" s="10" t="s">
        <v>14</v>
      </c>
      <c r="M47" s="16">
        <f>K47/1611</f>
        <v>9.3109869646182501E-3</v>
      </c>
      <c r="N47" s="11">
        <v>17648.900000000001</v>
      </c>
      <c r="O47" s="12">
        <f t="shared" si="0"/>
        <v>202751.72</v>
      </c>
    </row>
    <row r="48" spans="1:15">
      <c r="A48" s="9">
        <v>42795</v>
      </c>
      <c r="B48" s="15">
        <v>1624</v>
      </c>
      <c r="C48" s="10">
        <v>74</v>
      </c>
      <c r="D48" s="10">
        <v>10</v>
      </c>
      <c r="E48" s="16">
        <f>C48/1624</f>
        <v>4.5566502463054187E-2</v>
      </c>
      <c r="F48" s="13">
        <v>160698.68</v>
      </c>
      <c r="G48" s="10">
        <v>12</v>
      </c>
      <c r="H48" s="10">
        <v>6</v>
      </c>
      <c r="I48" s="16">
        <f>G48/1624</f>
        <v>7.3891625615763543E-3</v>
      </c>
      <c r="J48" s="14">
        <v>36048.629999999997</v>
      </c>
      <c r="K48" s="10">
        <v>15</v>
      </c>
      <c r="L48" s="10" t="s">
        <v>14</v>
      </c>
      <c r="M48" s="16">
        <f>K48/1624</f>
        <v>9.2364532019704442E-3</v>
      </c>
      <c r="N48" s="11">
        <v>17648.900000000001</v>
      </c>
      <c r="O48" s="12">
        <f t="shared" si="0"/>
        <v>214396.21</v>
      </c>
    </row>
    <row r="49" spans="1:15">
      <c r="A49" s="9">
        <v>42826</v>
      </c>
      <c r="B49" s="15">
        <v>1683</v>
      </c>
      <c r="C49" s="10">
        <v>76</v>
      </c>
      <c r="D49" s="10">
        <v>13</v>
      </c>
      <c r="E49" s="16">
        <f>C49/1683</f>
        <v>4.5157456922162803E-2</v>
      </c>
      <c r="F49" s="13">
        <f>178436.2+510</f>
        <v>178946.2</v>
      </c>
      <c r="G49" s="10">
        <v>7</v>
      </c>
      <c r="H49" s="10">
        <v>2</v>
      </c>
      <c r="I49" s="16">
        <f>G49/1683</f>
        <v>4.1592394533571005E-3</v>
      </c>
      <c r="J49" s="14">
        <f>20138.64+383.33</f>
        <v>20521.97</v>
      </c>
      <c r="K49" s="10">
        <v>16</v>
      </c>
      <c r="L49" s="10" t="s">
        <v>14</v>
      </c>
      <c r="M49" s="16">
        <f>K49/1683</f>
        <v>9.5068330362448016E-3</v>
      </c>
      <c r="N49" s="11">
        <v>25081.29</v>
      </c>
      <c r="O49" s="12">
        <f t="shared" si="0"/>
        <v>224549.46000000002</v>
      </c>
    </row>
    <row r="50" spans="1:15">
      <c r="A50" s="9">
        <v>42856</v>
      </c>
      <c r="B50" s="15">
        <v>1649</v>
      </c>
      <c r="C50" s="10">
        <v>77</v>
      </c>
      <c r="D50" s="10">
        <v>11</v>
      </c>
      <c r="E50" s="16">
        <f>C50/1649</f>
        <v>4.6694966646452396E-2</v>
      </c>
      <c r="F50" s="13">
        <v>182328.91</v>
      </c>
      <c r="G50" s="10">
        <v>10</v>
      </c>
      <c r="H50" s="10">
        <v>5</v>
      </c>
      <c r="I50" s="16">
        <f>G50/1649</f>
        <v>6.0642813826561554E-3</v>
      </c>
      <c r="J50" s="14">
        <v>23265.48</v>
      </c>
      <c r="K50" s="10">
        <v>16</v>
      </c>
      <c r="L50" s="10" t="s">
        <v>14</v>
      </c>
      <c r="M50" s="16">
        <f>K50/1649</f>
        <v>9.7028502122498486E-3</v>
      </c>
      <c r="N50" s="11">
        <v>20182.669999999998</v>
      </c>
      <c r="O50" s="12">
        <f t="shared" si="0"/>
        <v>225777.06</v>
      </c>
    </row>
    <row r="51" spans="1:15">
      <c r="A51" s="9">
        <v>42887</v>
      </c>
      <c r="B51" s="15">
        <v>1640</v>
      </c>
      <c r="C51" s="10">
        <v>81</v>
      </c>
      <c r="D51" s="10">
        <v>12</v>
      </c>
      <c r="E51" s="16">
        <f>C51/1640</f>
        <v>4.9390243902439027E-2</v>
      </c>
      <c r="F51" s="13">
        <v>195975.58</v>
      </c>
      <c r="G51" s="10">
        <v>7</v>
      </c>
      <c r="H51" s="10">
        <v>1</v>
      </c>
      <c r="I51" s="16">
        <f>G51/1640</f>
        <v>4.2682926829268296E-3</v>
      </c>
      <c r="J51" s="14">
        <v>30521.34</v>
      </c>
      <c r="K51" s="10">
        <v>16</v>
      </c>
      <c r="L51" s="10" t="s">
        <v>14</v>
      </c>
      <c r="M51" s="16">
        <f>K51/1640</f>
        <v>9.7560975609756097E-3</v>
      </c>
      <c r="N51" s="11">
        <v>20182.669999999998</v>
      </c>
      <c r="O51" s="12">
        <f t="shared" si="0"/>
        <v>246679.58999999997</v>
      </c>
    </row>
    <row r="53" spans="1:15">
      <c r="A53" s="18" t="s">
        <v>18</v>
      </c>
    </row>
    <row r="54" spans="1:15">
      <c r="A54" s="18" t="s">
        <v>19</v>
      </c>
    </row>
    <row r="55" spans="1:15">
      <c r="A55" s="18" t="s">
        <v>20</v>
      </c>
    </row>
    <row r="56" spans="1:15">
      <c r="A56" s="18" t="s">
        <v>21</v>
      </c>
    </row>
  </sheetData>
  <mergeCells count="4">
    <mergeCell ref="A1:O1"/>
    <mergeCell ref="C2:F2"/>
    <mergeCell ref="G2:J2"/>
    <mergeCell ref="K2:N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</dc:creator>
  <cp:lastModifiedBy>Rogerio</cp:lastModifiedBy>
  <dcterms:created xsi:type="dcterms:W3CDTF">2017-07-11T11:34:13Z</dcterms:created>
  <dcterms:modified xsi:type="dcterms:W3CDTF">2017-07-11T11:42:12Z</dcterms:modified>
</cp:coreProperties>
</file>